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tabRatio="653" activeTab="0"/>
  </bookViews>
  <sheets>
    <sheet name="19 г) абз 2 отпуск, поступл.ЭЭ" sheetId="1" r:id="rId1"/>
  </sheets>
  <externalReferences>
    <externalReference r:id="rId4"/>
    <externalReference r:id="rId5"/>
    <externalReference r:id="rId6"/>
    <externalReference r:id="rId7"/>
  </externalReferences>
  <definedNames>
    <definedName name="REGIONS">#REF!</definedName>
    <definedName name="SCENARIOS">#REF!</definedName>
    <definedName name="Z_0A059C8A_A0E5_44B1_9B9B_25FCA42F0B4E_.wvu.Cols" localSheetId="0" hidden="1">'19 г) абз 2 отпуск, поступл.ЭЭ'!#REF!,'19 г) абз 2 отпуск, поступл.ЭЭ'!#REF!</definedName>
    <definedName name="Z_0A059C8A_A0E5_44B1_9B9B_25FCA42F0B4E_.wvu.Rows" localSheetId="0" hidden="1">'19 г) абз 2 отпуск, поступл.ЭЭ'!$1:$1,'19 г) абз 2 отпуск, поступл.ЭЭ'!#REF!,'19 г) абз 2 отпуск, поступл.ЭЭ'!#REF!</definedName>
    <definedName name="Z_5A4ED156_C243_44CF_BD06_A33E51B813F7_.wvu.Cols" localSheetId="0" hidden="1">'19 г) абз 2 отпуск, поступл.ЭЭ'!#REF!,'19 г) абз 2 отпуск, поступл.ЭЭ'!#REF!</definedName>
    <definedName name="Z_5A4ED156_C243_44CF_BD06_A33E51B813F7_.wvu.Rows" localSheetId="0" hidden="1">'19 г) абз 2 отпуск, поступл.ЭЭ'!$1:$1,'19 г) абз 2 отпуск, поступл.ЭЭ'!#REF!,'19 г) абз 2 отпуск, поступл.ЭЭ'!#REF!</definedName>
    <definedName name="Z_842DD61D_E2E5_42EE_955E_8AA051812E1C_.wvu.Cols" localSheetId="0" hidden="1">'19 г) абз 2 отпуск, поступл.ЭЭ'!#REF!,'19 г) абз 2 отпуск, поступл.ЭЭ'!#REF!</definedName>
    <definedName name="Z_842DD61D_E2E5_42EE_955E_8AA051812E1C_.wvu.PrintArea" localSheetId="0" hidden="1">'19 г) абз 2 отпуск, поступл.ЭЭ'!$B$1:$F$46</definedName>
    <definedName name="Z_842DD61D_E2E5_42EE_955E_8AA051812E1C_.wvu.Rows" localSheetId="0" hidden="1">'19 г) абз 2 отпуск, поступл.ЭЭ'!$1:$1,'19 г) абз 2 отпуск, поступл.ЭЭ'!#REF!,'19 г) абз 2 отпуск, поступл.ЭЭ'!#REF!</definedName>
    <definedName name="Z_8BE60367_815D_4045_9986_74826C9F9379_.wvu.Cols" localSheetId="0" hidden="1">'19 г) абз 2 отпуск, поступл.ЭЭ'!#REF!,'19 г) абз 2 отпуск, поступл.ЭЭ'!#REF!</definedName>
    <definedName name="Z_8BE60367_815D_4045_9986_74826C9F9379_.wvu.PrintArea" localSheetId="0" hidden="1">'19 г) абз 2 отпуск, поступл.ЭЭ'!$B$1:$F$46</definedName>
    <definedName name="Z_8BE60367_815D_4045_9986_74826C9F9379_.wvu.Rows" localSheetId="0" hidden="1">'19 г) абз 2 отпуск, поступл.ЭЭ'!$1:$1,'19 г) абз 2 отпуск, поступл.ЭЭ'!#REF!,'19 г) абз 2 отпуск, поступл.ЭЭ'!#REF!</definedName>
    <definedName name="Z_B73F7205_4564_4DF0_9F2B_1AEC6B33C6B2_.wvu.Cols" localSheetId="0" hidden="1">'19 г) абз 2 отпуск, поступл.ЭЭ'!#REF!,'19 г) абз 2 отпуск, поступл.ЭЭ'!#REF!</definedName>
    <definedName name="Z_B73F7205_4564_4DF0_9F2B_1AEC6B33C6B2_.wvu.Rows" localSheetId="0" hidden="1">'19 г) абз 2 отпуск, поступл.ЭЭ'!$1:$1,'19 г) абз 2 отпуск, поступл.ЭЭ'!#REF!,'19 г) абз 2 отпуск, поступл.ЭЭ'!#REF!</definedName>
    <definedName name="_xlnm.Print_Area" localSheetId="0">'19 г) абз 2 отпуск, поступл.ЭЭ'!$A$1:$N$52</definedName>
  </definedNames>
  <calcPr fullCalcOnLoad="1"/>
</workbook>
</file>

<file path=xl/sharedStrings.xml><?xml version="1.0" encoding="utf-8"?>
<sst xmlns="http://schemas.openxmlformats.org/spreadsheetml/2006/main" count="100" uniqueCount="40">
  <si>
    <t>='Справочники'!E13</t>
  </si>
  <si>
    <t>ОАО "Уренгойгорэлектросеть"</t>
  </si>
  <si>
    <t>№ п.п.</t>
  </si>
  <si>
    <t>Показатели</t>
  </si>
  <si>
    <t>Единица измерения</t>
  </si>
  <si>
    <t>1</t>
  </si>
  <si>
    <t>2</t>
  </si>
  <si>
    <t>тыс.руб.</t>
  </si>
  <si>
    <t>ВН</t>
  </si>
  <si>
    <t>СН-1</t>
  </si>
  <si>
    <t>СН-2</t>
  </si>
  <si>
    <t>НН</t>
  </si>
  <si>
    <t>Наименование</t>
  </si>
  <si>
    <t>млн.кВт*ч</t>
  </si>
  <si>
    <t>2013 год план</t>
  </si>
  <si>
    <t>Объемы поступления эл.энергии</t>
  </si>
  <si>
    <t>Расходы на покупку эл.энергии</t>
  </si>
  <si>
    <t>2013 год факт</t>
  </si>
  <si>
    <t>1.1.</t>
  </si>
  <si>
    <t>1.2.</t>
  </si>
  <si>
    <t>Объемы отпуска эл.энергии Всего</t>
  </si>
  <si>
    <t>Информация об отпуске ЭЭ в сеть и отпуске из сети АО "УГЭС" по уровням напряжения.</t>
  </si>
  <si>
    <t xml:space="preserve">Объемы отпуска эл.энергии </t>
  </si>
  <si>
    <t>2018 год план</t>
  </si>
  <si>
    <t>АО "Газпром энергосбыт Тюмень"</t>
  </si>
  <si>
    <t>2018 год факт</t>
  </si>
  <si>
    <t>2019 год план</t>
  </si>
  <si>
    <r>
      <t xml:space="preserve">Источник официального опубликования: </t>
    </r>
    <r>
      <rPr>
        <u val="single"/>
        <sz val="11"/>
        <color indexed="12"/>
        <rFont val="Tahoma"/>
        <family val="2"/>
      </rPr>
      <t>https://nuges.ru/</t>
    </r>
  </si>
  <si>
    <t>2019 год факт</t>
  </si>
  <si>
    <t>2020 год план</t>
  </si>
  <si>
    <t>ООО "Северсбыт"</t>
  </si>
  <si>
    <t>ООО "Транснефтьэнерго"</t>
  </si>
  <si>
    <t>Поступление электрической энергии в сеть АО "Уренгойгорэлектросеть" от АО "Россети Тюмень"</t>
  </si>
  <si>
    <t>1.3.</t>
  </si>
  <si>
    <t>Э/э по двухставочному тарифу</t>
  </si>
  <si>
    <t>2020 год факт</t>
  </si>
  <si>
    <t>2021 год план</t>
  </si>
  <si>
    <t>Полезный отпуск электрической энергии всем потребителям АО "Газпром энергосбыт Тюмень", ООО "Транснефтьэнерго, ООО "Северсбыт"</t>
  </si>
  <si>
    <t>в т.ч. Прочие потребители</t>
  </si>
  <si>
    <t>в т.ч. население и приравненные к нему категории потребителей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</si>
</sst>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_-* #,##0.0_р_._-;\-* #,##0.0_р_._-;_-* \-??_р_._-;_-@_-"/>
    <numFmt numFmtId="174" formatCode="_-* #,##0_р_._-;\-* #,##0_р_._-;_-* \-??_р_._-;_-@_-"/>
    <numFmt numFmtId="175" formatCode="mm/yy"/>
    <numFmt numFmtId="176" formatCode="0.0"/>
    <numFmt numFmtId="177" formatCode="#,##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(* #,##0.00_);_(* \(#,##0.00\);_(* &quot;-&quot;??_);_(@_)"/>
    <numFmt numFmtId="184" formatCode="#,##0.00_ ;[Red]\-#,##0.00\ "/>
    <numFmt numFmtId="185" formatCode="_-* #,##0.000_р_._-;\-* #,##0.000_р_._-;_-* &quot;-&quot;??_р_._-;_-@_-"/>
    <numFmt numFmtId="186" formatCode="[$-FC19]d\ mmmm\ yyyy\ &quot;г.&quot;"/>
  </numFmts>
  <fonts count="6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1"/>
      <name val="Times New Roman Cyr"/>
      <family val="1"/>
    </font>
    <font>
      <sz val="11"/>
      <name val="Arial Cyr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62"/>
      <name val="Times New Roman"/>
      <family val="1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2"/>
      <color indexed="40"/>
      <name val="Tahoma"/>
      <family val="2"/>
    </font>
    <font>
      <sz val="12"/>
      <color indexed="10"/>
      <name val="Tahoma"/>
      <family val="2"/>
    </font>
    <font>
      <b/>
      <sz val="12"/>
      <color indexed="40"/>
      <name val="Tahoma"/>
      <family val="2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sz val="12"/>
      <color rgb="FF00B0F0"/>
      <name val="Times New Roman"/>
      <family val="1"/>
    </font>
    <font>
      <sz val="12"/>
      <color rgb="FF00B0F0"/>
      <name val="Times New Roman"/>
      <family val="1"/>
    </font>
    <font>
      <sz val="12"/>
      <color rgb="FF00B0F0"/>
      <name val="Tahoma"/>
      <family val="2"/>
    </font>
    <font>
      <sz val="12"/>
      <color rgb="FFFF0000"/>
      <name val="Tahoma"/>
      <family val="2"/>
    </font>
    <font>
      <b/>
      <sz val="12"/>
      <color rgb="FF00B0F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 applyBorder="0">
      <alignment horizontal="center" vertical="center" wrapText="1"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Border="0">
      <alignment horizontal="center" vertical="center" wrapText="1"/>
      <protection/>
    </xf>
    <xf numFmtId="4" fontId="13" fillId="21" borderId="0" applyBorder="0">
      <alignment horizontal="right"/>
      <protection/>
    </xf>
    <xf numFmtId="0" fontId="14" fillId="0" borderId="6" applyNumberFormat="0" applyFill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4" fontId="13" fillId="4" borderId="0" applyBorder="0">
      <alignment horizontal="right"/>
      <protection/>
    </xf>
    <xf numFmtId="4" fontId="13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22" fillId="4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24" fillId="0" borderId="0" xfId="0" applyNumberFormat="1" applyFont="1" applyFill="1" applyBorder="1" applyAlignment="1" applyProtection="1">
      <alignment vertical="top"/>
      <protection/>
    </xf>
    <xf numFmtId="49" fontId="25" fillId="0" borderId="0" xfId="0" applyNumberFormat="1" applyFont="1" applyAlignment="1">
      <alignment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3" fontId="29" fillId="0" borderId="0" xfId="0" applyNumberFormat="1" applyFont="1" applyBorder="1" applyAlignment="1">
      <alignment horizontal="right" vertical="center" wrapText="1"/>
    </xf>
    <xf numFmtId="0" fontId="31" fillId="0" borderId="0" xfId="0" applyFont="1" applyAlignment="1">
      <alignment/>
    </xf>
    <xf numFmtId="0" fontId="34" fillId="24" borderId="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 vertical="top" wrapText="1"/>
    </xf>
    <xf numFmtId="184" fontId="35" fillId="25" borderId="15" xfId="63" applyNumberFormat="1" applyFont="1" applyFill="1" applyBorder="1" applyAlignment="1">
      <alignment vertical="center" wrapText="1"/>
    </xf>
    <xf numFmtId="184" fontId="35" fillId="25" borderId="16" xfId="63" applyNumberFormat="1" applyFont="1" applyFill="1" applyBorder="1" applyAlignment="1">
      <alignment vertical="center" wrapText="1"/>
    </xf>
    <xf numFmtId="184" fontId="35" fillId="26" borderId="17" xfId="63" applyNumberFormat="1" applyFont="1" applyFill="1" applyBorder="1" applyAlignment="1">
      <alignment vertical="center" wrapText="1"/>
    </xf>
    <xf numFmtId="184" fontId="35" fillId="26" borderId="18" xfId="63" applyNumberFormat="1" applyFont="1" applyFill="1" applyBorder="1" applyAlignment="1">
      <alignment vertical="center" wrapText="1"/>
    </xf>
    <xf numFmtId="184" fontId="35" fillId="25" borderId="19" xfId="63" applyNumberFormat="1" applyFont="1" applyFill="1" applyBorder="1" applyAlignment="1">
      <alignment vertical="center" wrapText="1"/>
    </xf>
    <xf numFmtId="184" fontId="35" fillId="26" borderId="20" xfId="63" applyNumberFormat="1" applyFont="1" applyFill="1" applyBorder="1" applyAlignment="1">
      <alignment vertical="center" wrapText="1"/>
    </xf>
    <xf numFmtId="0" fontId="29" fillId="0" borderId="21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43" fontId="29" fillId="0" borderId="24" xfId="0" applyNumberFormat="1" applyFont="1" applyBorder="1" applyAlignment="1">
      <alignment horizontal="right" vertical="center" wrapText="1"/>
    </xf>
    <xf numFmtId="43" fontId="29" fillId="27" borderId="25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horizontal="center"/>
    </xf>
    <xf numFmtId="0" fontId="38" fillId="0" borderId="26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7" xfId="0" applyFont="1" applyBorder="1" applyAlignment="1">
      <alignment/>
    </xf>
    <xf numFmtId="0" fontId="38" fillId="0" borderId="28" xfId="0" applyFont="1" applyBorder="1" applyAlignment="1">
      <alignment/>
    </xf>
    <xf numFmtId="172" fontId="36" fillId="24" borderId="29" xfId="63" applyFont="1" applyFill="1" applyBorder="1" applyAlignment="1">
      <alignment vertical="center"/>
    </xf>
    <xf numFmtId="0" fontId="38" fillId="0" borderId="30" xfId="0" applyFont="1" applyBorder="1" applyAlignment="1">
      <alignment/>
    </xf>
    <xf numFmtId="172" fontId="36" fillId="24" borderId="31" xfId="63" applyFont="1" applyFill="1" applyBorder="1" applyAlignment="1">
      <alignment vertical="center"/>
    </xf>
    <xf numFmtId="172" fontId="36" fillId="27" borderId="32" xfId="63" applyFont="1" applyFill="1" applyBorder="1" applyAlignment="1">
      <alignment vertical="center"/>
    </xf>
    <xf numFmtId="0" fontId="38" fillId="0" borderId="33" xfId="0" applyFont="1" applyBorder="1" applyAlignment="1">
      <alignment/>
    </xf>
    <xf numFmtId="172" fontId="36" fillId="24" borderId="34" xfId="63" applyFont="1" applyFill="1" applyBorder="1" applyAlignment="1">
      <alignment vertical="center"/>
    </xf>
    <xf numFmtId="172" fontId="36" fillId="27" borderId="35" xfId="63" applyFont="1" applyFill="1" applyBorder="1" applyAlignment="1">
      <alignment vertical="center"/>
    </xf>
    <xf numFmtId="2" fontId="53" fillId="0" borderId="27" xfId="0" applyNumberFormat="1" applyFont="1" applyBorder="1" applyAlignment="1">
      <alignment/>
    </xf>
    <xf numFmtId="2" fontId="53" fillId="0" borderId="36" xfId="0" applyNumberFormat="1" applyFont="1" applyBorder="1" applyAlignment="1">
      <alignment/>
    </xf>
    <xf numFmtId="0" fontId="54" fillId="0" borderId="27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182" fontId="55" fillId="0" borderId="27" xfId="0" applyNumberFormat="1" applyFont="1" applyBorder="1" applyAlignment="1">
      <alignment vertical="center"/>
    </xf>
    <xf numFmtId="184" fontId="35" fillId="25" borderId="0" xfId="63" applyNumberFormat="1" applyFont="1" applyFill="1" applyBorder="1" applyAlignment="1">
      <alignment vertical="center" wrapText="1"/>
    </xf>
    <xf numFmtId="184" fontId="35" fillId="26" borderId="0" xfId="63" applyNumberFormat="1" applyFont="1" applyFill="1" applyBorder="1" applyAlignment="1">
      <alignment vertical="center" wrapText="1"/>
    </xf>
    <xf numFmtId="0" fontId="32" fillId="0" borderId="0" xfId="0" applyFont="1" applyFill="1" applyAlignment="1">
      <alignment/>
    </xf>
    <xf numFmtId="0" fontId="54" fillId="0" borderId="27" xfId="0" applyFont="1" applyBorder="1" applyAlignment="1">
      <alignment/>
    </xf>
    <xf numFmtId="0" fontId="54" fillId="0" borderId="36" xfId="0" applyFont="1" applyBorder="1" applyAlignment="1">
      <alignment/>
    </xf>
    <xf numFmtId="0" fontId="56" fillId="0" borderId="27" xfId="0" applyFont="1" applyBorder="1" applyAlignment="1">
      <alignment/>
    </xf>
    <xf numFmtId="2" fontId="54" fillId="0" borderId="27" xfId="0" applyNumberFormat="1" applyFont="1" applyBorder="1" applyAlignment="1">
      <alignment vertical="center"/>
    </xf>
    <xf numFmtId="0" fontId="30" fillId="0" borderId="37" xfId="0" applyFont="1" applyBorder="1" applyAlignment="1">
      <alignment/>
    </xf>
    <xf numFmtId="0" fontId="30" fillId="0" borderId="38" xfId="0" applyFont="1" applyBorder="1" applyAlignment="1">
      <alignment/>
    </xf>
    <xf numFmtId="0" fontId="38" fillId="0" borderId="39" xfId="0" applyFont="1" applyBorder="1" applyAlignment="1">
      <alignment/>
    </xf>
    <xf numFmtId="182" fontId="55" fillId="0" borderId="39" xfId="0" applyNumberFormat="1" applyFont="1" applyBorder="1" applyAlignment="1">
      <alignment/>
    </xf>
    <xf numFmtId="182" fontId="57" fillId="0" borderId="40" xfId="0" applyNumberFormat="1" applyFont="1" applyBorder="1" applyAlignment="1">
      <alignment/>
    </xf>
    <xf numFmtId="49" fontId="33" fillId="0" borderId="0" xfId="0" applyNumberFormat="1" applyFont="1" applyFill="1" applyBorder="1" applyAlignment="1" applyProtection="1">
      <alignment vertical="top"/>
      <protection/>
    </xf>
    <xf numFmtId="182" fontId="54" fillId="0" borderId="27" xfId="0" applyNumberFormat="1" applyFont="1" applyBorder="1" applyAlignment="1">
      <alignment/>
    </xf>
    <xf numFmtId="2" fontId="54" fillId="0" borderId="27" xfId="0" applyNumberFormat="1" applyFont="1" applyBorder="1" applyAlignment="1">
      <alignment/>
    </xf>
    <xf numFmtId="182" fontId="55" fillId="0" borderId="40" xfId="0" applyNumberFormat="1" applyFont="1" applyBorder="1" applyAlignment="1">
      <alignment/>
    </xf>
    <xf numFmtId="2" fontId="58" fillId="0" borderId="41" xfId="0" applyNumberFormat="1" applyFont="1" applyBorder="1" applyAlignment="1">
      <alignment vertical="center"/>
    </xf>
    <xf numFmtId="2" fontId="57" fillId="0" borderId="41" xfId="0" applyNumberFormat="1" applyFont="1" applyBorder="1" applyAlignment="1">
      <alignment vertical="center"/>
    </xf>
    <xf numFmtId="2" fontId="58" fillId="0" borderId="27" xfId="0" applyNumberFormat="1" applyFont="1" applyBorder="1" applyAlignment="1">
      <alignment/>
    </xf>
    <xf numFmtId="182" fontId="55" fillId="0" borderId="27" xfId="0" applyNumberFormat="1" applyFont="1" applyBorder="1" applyAlignment="1">
      <alignment/>
    </xf>
    <xf numFmtId="182" fontId="57" fillId="0" borderId="27" xfId="0" applyNumberFormat="1" applyFont="1" applyBorder="1" applyAlignment="1">
      <alignment/>
    </xf>
    <xf numFmtId="182" fontId="58" fillId="0" borderId="27" xfId="0" applyNumberFormat="1" applyFont="1" applyBorder="1" applyAlignment="1">
      <alignment/>
    </xf>
    <xf numFmtId="0" fontId="58" fillId="0" borderId="27" xfId="0" applyFont="1" applyBorder="1" applyAlignment="1">
      <alignment/>
    </xf>
    <xf numFmtId="0" fontId="55" fillId="0" borderId="27" xfId="0" applyFont="1" applyBorder="1" applyAlignment="1">
      <alignment/>
    </xf>
    <xf numFmtId="0" fontId="57" fillId="0" borderId="27" xfId="0" applyFont="1" applyBorder="1" applyAlignment="1">
      <alignment/>
    </xf>
    <xf numFmtId="0" fontId="38" fillId="0" borderId="42" xfId="0" applyFont="1" applyBorder="1" applyAlignment="1">
      <alignment/>
    </xf>
    <xf numFmtId="43" fontId="30" fillId="0" borderId="40" xfId="0" applyNumberFormat="1" applyFont="1" applyBorder="1" applyAlignment="1">
      <alignment vertical="center" wrapText="1"/>
    </xf>
    <xf numFmtId="43" fontId="30" fillId="27" borderId="43" xfId="0" applyNumberFormat="1" applyFont="1" applyFill="1" applyBorder="1" applyAlignment="1">
      <alignment vertical="center" wrapText="1"/>
    </xf>
    <xf numFmtId="0" fontId="56" fillId="0" borderId="39" xfId="0" applyFont="1" applyBorder="1" applyAlignment="1">
      <alignment/>
    </xf>
    <xf numFmtId="0" fontId="54" fillId="0" borderId="39" xfId="0" applyFont="1" applyBorder="1" applyAlignment="1">
      <alignment vertical="center"/>
    </xf>
    <xf numFmtId="2" fontId="58" fillId="0" borderId="39" xfId="0" applyNumberFormat="1" applyFont="1" applyBorder="1" applyAlignment="1">
      <alignment/>
    </xf>
    <xf numFmtId="182" fontId="54" fillId="0" borderId="39" xfId="0" applyNumberFormat="1" applyFont="1" applyBorder="1" applyAlignment="1">
      <alignment/>
    </xf>
    <xf numFmtId="2" fontId="55" fillId="0" borderId="27" xfId="0" applyNumberFormat="1" applyFont="1" applyBorder="1" applyAlignment="1">
      <alignment vertical="center"/>
    </xf>
    <xf numFmtId="2" fontId="57" fillId="0" borderId="27" xfId="0" applyNumberFormat="1" applyFont="1" applyBorder="1" applyAlignment="1">
      <alignment vertical="center"/>
    </xf>
    <xf numFmtId="2" fontId="58" fillId="0" borderId="27" xfId="0" applyNumberFormat="1" applyFont="1" applyBorder="1" applyAlignment="1">
      <alignment vertical="center"/>
    </xf>
    <xf numFmtId="0" fontId="30" fillId="27" borderId="36" xfId="50" applyFont="1" applyFill="1" applyBorder="1" applyAlignment="1">
      <alignment horizontal="center" vertical="center" wrapText="1"/>
      <protection/>
    </xf>
    <xf numFmtId="0" fontId="38" fillId="0" borderId="44" xfId="0" applyFont="1" applyBorder="1" applyAlignment="1">
      <alignment/>
    </xf>
    <xf numFmtId="0" fontId="38" fillId="0" borderId="44" xfId="0" applyFont="1" applyBorder="1" applyAlignment="1">
      <alignment horizontal="left"/>
    </xf>
    <xf numFmtId="0" fontId="38" fillId="0" borderId="36" xfId="0" applyFont="1" applyBorder="1" applyAlignment="1">
      <alignment/>
    </xf>
    <xf numFmtId="182" fontId="55" fillId="0" borderId="36" xfId="0" applyNumberFormat="1" applyFont="1" applyBorder="1" applyAlignment="1">
      <alignment/>
    </xf>
    <xf numFmtId="2" fontId="57" fillId="0" borderId="36" xfId="0" applyNumberFormat="1" applyFont="1" applyBorder="1" applyAlignment="1">
      <alignment/>
    </xf>
    <xf numFmtId="2" fontId="55" fillId="0" borderId="36" xfId="0" applyNumberFormat="1" applyFont="1" applyBorder="1" applyAlignment="1">
      <alignment/>
    </xf>
    <xf numFmtId="182" fontId="57" fillId="0" borderId="41" xfId="0" applyNumberFormat="1" applyFont="1" applyBorder="1" applyAlignment="1">
      <alignment/>
    </xf>
    <xf numFmtId="2" fontId="57" fillId="0" borderId="45" xfId="0" applyNumberFormat="1" applyFont="1" applyBorder="1" applyAlignment="1">
      <alignment/>
    </xf>
    <xf numFmtId="182" fontId="57" fillId="0" borderId="39" xfId="0" applyNumberFormat="1" applyFont="1" applyBorder="1" applyAlignment="1">
      <alignment/>
    </xf>
    <xf numFmtId="0" fontId="57" fillId="0" borderId="27" xfId="0" applyFont="1" applyBorder="1" applyAlignment="1">
      <alignment vertical="center"/>
    </xf>
    <xf numFmtId="0" fontId="58" fillId="0" borderId="27" xfId="0" applyFont="1" applyBorder="1" applyAlignment="1">
      <alignment vertical="center"/>
    </xf>
    <xf numFmtId="182" fontId="57" fillId="0" borderId="27" xfId="0" applyNumberFormat="1" applyFont="1" applyBorder="1" applyAlignment="1">
      <alignment vertical="center"/>
    </xf>
    <xf numFmtId="172" fontId="58" fillId="0" borderId="36" xfId="63" applyFont="1" applyBorder="1" applyAlignment="1" applyProtection="1">
      <alignment horizontal="right" vertical="center" wrapText="1"/>
      <protection/>
    </xf>
    <xf numFmtId="0" fontId="58" fillId="0" borderId="37" xfId="0" applyFont="1" applyBorder="1" applyAlignment="1">
      <alignment/>
    </xf>
    <xf numFmtId="0" fontId="40" fillId="0" borderId="0" xfId="0" applyFont="1" applyAlignment="1">
      <alignment/>
    </xf>
    <xf numFmtId="0" fontId="38" fillId="0" borderId="46" xfId="50" applyFont="1" applyBorder="1" applyAlignment="1">
      <alignment horizontal="center" vertical="center" wrapText="1"/>
      <protection/>
    </xf>
    <xf numFmtId="0" fontId="38" fillId="0" borderId="47" xfId="50" applyFont="1" applyBorder="1" applyAlignment="1">
      <alignment horizontal="center" vertical="center" wrapText="1"/>
      <protection/>
    </xf>
    <xf numFmtId="0" fontId="38" fillId="27" borderId="47" xfId="50" applyFont="1" applyFill="1" applyBorder="1" applyAlignment="1">
      <alignment horizontal="center" vertical="center" wrapText="1"/>
      <protection/>
    </xf>
    <xf numFmtId="0" fontId="38" fillId="0" borderId="47" xfId="0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41" fillId="0" borderId="48" xfId="0" applyFont="1" applyBorder="1" applyAlignment="1">
      <alignment horizontal="center"/>
    </xf>
    <xf numFmtId="43" fontId="30" fillId="0" borderId="27" xfId="0" applyNumberFormat="1" applyFont="1" applyBorder="1" applyAlignment="1">
      <alignment vertical="center" wrapText="1"/>
    </xf>
    <xf numFmtId="43" fontId="30" fillId="27" borderId="27" xfId="0" applyNumberFormat="1" applyFont="1" applyFill="1" applyBorder="1" applyAlignment="1">
      <alignment vertical="center" wrapText="1"/>
    </xf>
    <xf numFmtId="0" fontId="59" fillId="0" borderId="27" xfId="0" applyFont="1" applyBorder="1" applyAlignment="1">
      <alignment/>
    </xf>
    <xf numFmtId="184" fontId="36" fillId="24" borderId="27" xfId="63" applyNumberFormat="1" applyFont="1" applyFill="1" applyBorder="1" applyAlignment="1">
      <alignment vertical="center" wrapText="1"/>
    </xf>
    <xf numFmtId="184" fontId="36" fillId="27" borderId="27" xfId="63" applyNumberFormat="1" applyFont="1" applyFill="1" applyBorder="1" applyAlignment="1">
      <alignment vertical="center" wrapText="1"/>
    </xf>
    <xf numFmtId="0" fontId="37" fillId="0" borderId="44" xfId="0" applyFont="1" applyBorder="1" applyAlignment="1">
      <alignment/>
    </xf>
    <xf numFmtId="0" fontId="37" fillId="0" borderId="27" xfId="0" applyFont="1" applyBorder="1" applyAlignment="1">
      <alignment/>
    </xf>
    <xf numFmtId="2" fontId="59" fillId="0" borderId="27" xfId="0" applyNumberFormat="1" applyFont="1" applyBorder="1" applyAlignment="1">
      <alignment/>
    </xf>
    <xf numFmtId="0" fontId="60" fillId="0" borderId="27" xfId="0" applyFont="1" applyBorder="1" applyAlignment="1">
      <alignment/>
    </xf>
    <xf numFmtId="0" fontId="40" fillId="0" borderId="27" xfId="0" applyFont="1" applyBorder="1" applyAlignment="1">
      <alignment/>
    </xf>
    <xf numFmtId="0" fontId="59" fillId="0" borderId="41" xfId="0" applyFont="1" applyBorder="1" applyAlignment="1">
      <alignment/>
    </xf>
    <xf numFmtId="0" fontId="37" fillId="0" borderId="39" xfId="0" applyFont="1" applyBorder="1" applyAlignment="1">
      <alignment/>
    </xf>
    <xf numFmtId="0" fontId="59" fillId="0" borderId="39" xfId="0" applyFont="1" applyBorder="1" applyAlignment="1">
      <alignment/>
    </xf>
    <xf numFmtId="0" fontId="38" fillId="0" borderId="49" xfId="0" applyFont="1" applyBorder="1" applyAlignment="1">
      <alignment/>
    </xf>
    <xf numFmtId="184" fontId="36" fillId="24" borderId="36" xfId="63" applyNumberFormat="1" applyFont="1" applyFill="1" applyBorder="1" applyAlignment="1">
      <alignment vertical="center" wrapText="1"/>
    </xf>
    <xf numFmtId="184" fontId="36" fillId="27" borderId="36" xfId="63" applyNumberFormat="1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38" fillId="0" borderId="50" xfId="50" applyFont="1" applyBorder="1" applyAlignment="1">
      <alignment horizontal="center" vertical="center" wrapText="1"/>
      <protection/>
    </xf>
    <xf numFmtId="0" fontId="38" fillId="0" borderId="51" xfId="50" applyFont="1" applyBorder="1" applyAlignment="1">
      <alignment horizontal="center" vertical="center" wrapText="1"/>
      <protection/>
    </xf>
    <xf numFmtId="0" fontId="38" fillId="27" borderId="52" xfId="50" applyFont="1" applyFill="1" applyBorder="1" applyAlignment="1">
      <alignment horizontal="center" vertical="center" wrapText="1"/>
      <protection/>
    </xf>
    <xf numFmtId="0" fontId="38" fillId="0" borderId="24" xfId="50" applyFont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53" xfId="0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43" fillId="0" borderId="27" xfId="0" applyFont="1" applyBorder="1" applyAlignment="1">
      <alignment/>
    </xf>
    <xf numFmtId="0" fontId="43" fillId="0" borderId="36" xfId="0" applyFont="1" applyBorder="1" applyAlignment="1">
      <alignment/>
    </xf>
    <xf numFmtId="0" fontId="61" fillId="0" borderId="41" xfId="0" applyFont="1" applyBorder="1" applyAlignment="1">
      <alignment/>
    </xf>
    <xf numFmtId="0" fontId="61" fillId="0" borderId="45" xfId="0" applyFont="1" applyBorder="1" applyAlignment="1">
      <alignment/>
    </xf>
    <xf numFmtId="182" fontId="59" fillId="0" borderId="41" xfId="0" applyNumberFormat="1" applyFont="1" applyBorder="1" applyAlignment="1">
      <alignment/>
    </xf>
    <xf numFmtId="172" fontId="36" fillId="27" borderId="55" xfId="63" applyFont="1" applyFill="1" applyBorder="1" applyAlignment="1">
      <alignment vertical="center"/>
    </xf>
    <xf numFmtId="0" fontId="57" fillId="0" borderId="56" xfId="50" applyFont="1" applyBorder="1" applyAlignment="1">
      <alignment horizontal="center" vertical="center" wrapText="1"/>
      <protection/>
    </xf>
    <xf numFmtId="0" fontId="57" fillId="0" borderId="27" xfId="50" applyFont="1" applyBorder="1" applyAlignment="1">
      <alignment horizontal="center" vertical="center" wrapText="1"/>
      <protection/>
    </xf>
    <xf numFmtId="0" fontId="57" fillId="0" borderId="36" xfId="50" applyFont="1" applyBorder="1" applyAlignment="1">
      <alignment horizontal="center" vertical="center" wrapText="1"/>
      <protection/>
    </xf>
    <xf numFmtId="0" fontId="55" fillId="0" borderId="56" xfId="50" applyFont="1" applyBorder="1" applyAlignment="1">
      <alignment horizontal="center" vertical="center" wrapText="1"/>
      <protection/>
    </xf>
    <xf numFmtId="0" fontId="55" fillId="0" borderId="27" xfId="50" applyFont="1" applyBorder="1" applyAlignment="1">
      <alignment horizontal="center" vertical="center" wrapText="1"/>
      <protection/>
    </xf>
    <xf numFmtId="0" fontId="55" fillId="0" borderId="57" xfId="50" applyFont="1" applyBorder="1" applyAlignment="1">
      <alignment horizontal="center" vertical="center" wrapText="1"/>
      <protection/>
    </xf>
    <xf numFmtId="0" fontId="57" fillId="0" borderId="57" xfId="50" applyFont="1" applyBorder="1" applyAlignment="1">
      <alignment horizontal="center" vertical="center" wrapText="1"/>
      <protection/>
    </xf>
    <xf numFmtId="0" fontId="30" fillId="0" borderId="56" xfId="50" applyFont="1" applyBorder="1" applyAlignment="1">
      <alignment horizontal="center" vertical="center" wrapText="1"/>
      <protection/>
    </xf>
    <xf numFmtId="0" fontId="30" fillId="0" borderId="27" xfId="50" applyFont="1" applyBorder="1" applyAlignment="1">
      <alignment horizontal="center" vertical="center" wrapText="1"/>
      <protection/>
    </xf>
    <xf numFmtId="0" fontId="30" fillId="0" borderId="57" xfId="50" applyFont="1" applyBorder="1" applyAlignment="1">
      <alignment horizontal="center" vertical="center" wrapText="1"/>
      <protection/>
    </xf>
    <xf numFmtId="0" fontId="30" fillId="27" borderId="56" xfId="50" applyFont="1" applyFill="1" applyBorder="1" applyAlignment="1">
      <alignment horizontal="center" vertical="center" wrapText="1"/>
      <protection/>
    </xf>
    <xf numFmtId="0" fontId="30" fillId="27" borderId="27" xfId="50" applyFont="1" applyFill="1" applyBorder="1" applyAlignment="1">
      <alignment horizontal="center" vertical="center" wrapText="1"/>
      <protection/>
    </xf>
    <xf numFmtId="0" fontId="30" fillId="27" borderId="57" xfId="50" applyFont="1" applyFill="1" applyBorder="1" applyAlignment="1">
      <alignment horizontal="center" vertical="center" wrapText="1"/>
      <protection/>
    </xf>
    <xf numFmtId="0" fontId="30" fillId="0" borderId="58" xfId="50" applyFont="1" applyBorder="1" applyAlignment="1">
      <alignment horizontal="center" vertical="center" wrapText="1"/>
      <protection/>
    </xf>
    <xf numFmtId="0" fontId="30" fillId="0" borderId="44" xfId="50" applyFont="1" applyBorder="1" applyAlignment="1">
      <alignment horizontal="center" vertical="center" wrapText="1"/>
      <protection/>
    </xf>
    <xf numFmtId="0" fontId="30" fillId="0" borderId="59" xfId="50" applyFont="1" applyBorder="1" applyAlignment="1">
      <alignment horizontal="center" vertical="center" wrapText="1"/>
      <protection/>
    </xf>
    <xf numFmtId="0" fontId="38" fillId="0" borderId="0" xfId="0" applyFont="1" applyBorder="1" applyAlignment="1">
      <alignment horizontal="center" vertical="center" wrapText="1"/>
    </xf>
    <xf numFmtId="0" fontId="30" fillId="0" borderId="27" xfId="0" applyFont="1" applyBorder="1" applyAlignment="1">
      <alignment/>
    </xf>
    <xf numFmtId="0" fontId="38" fillId="0" borderId="47" xfId="50" applyFont="1" applyBorder="1" applyAlignment="1">
      <alignment horizontal="center" vertical="center" wrapText="1"/>
      <protection/>
    </xf>
    <xf numFmtId="0" fontId="34" fillId="24" borderId="60" xfId="0" applyFont="1" applyFill="1" applyBorder="1" applyAlignment="1">
      <alignment horizontal="center" vertical="center" wrapText="1"/>
    </xf>
    <xf numFmtId="0" fontId="34" fillId="24" borderId="61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left"/>
    </xf>
    <xf numFmtId="0" fontId="38" fillId="0" borderId="51" xfId="50" applyFont="1" applyBorder="1" applyAlignment="1">
      <alignment horizontal="center" vertical="center" wrapText="1"/>
      <protection/>
    </xf>
    <xf numFmtId="0" fontId="38" fillId="0" borderId="62" xfId="50" applyFont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0" fillId="24" borderId="29" xfId="0" applyFont="1" applyFill="1" applyBorder="1" applyAlignment="1">
      <alignment vertical="center" wrapText="1"/>
    </xf>
    <xf numFmtId="0" fontId="30" fillId="24" borderId="63" xfId="0" applyFont="1" applyFill="1" applyBorder="1" applyAlignment="1">
      <alignment vertical="center" wrapText="1"/>
    </xf>
    <xf numFmtId="0" fontId="30" fillId="24" borderId="31" xfId="0" applyFont="1" applyFill="1" applyBorder="1" applyAlignment="1">
      <alignment vertical="center" wrapText="1"/>
    </xf>
    <xf numFmtId="0" fontId="30" fillId="24" borderId="18" xfId="0" applyFont="1" applyFill="1" applyBorder="1" applyAlignment="1">
      <alignment vertical="center" wrapText="1"/>
    </xf>
    <xf numFmtId="0" fontId="55" fillId="0" borderId="36" xfId="50" applyFont="1" applyBorder="1" applyAlignment="1">
      <alignment horizontal="center" vertical="center" wrapText="1"/>
      <protection/>
    </xf>
    <xf numFmtId="0" fontId="30" fillId="24" borderId="34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vertical="center" wrapText="1"/>
    </xf>
    <xf numFmtId="0" fontId="30" fillId="0" borderId="49" xfId="50" applyFont="1" applyBorder="1" applyAlignment="1">
      <alignment horizontal="center" vertical="center" wrapText="1"/>
      <protection/>
    </xf>
    <xf numFmtId="0" fontId="30" fillId="0" borderId="27" xfId="0" applyFont="1" applyBorder="1" applyAlignment="1">
      <alignment vertical="center" wrapText="1"/>
    </xf>
    <xf numFmtId="0" fontId="30" fillId="0" borderId="36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7" xfId="0" applyFont="1" applyBorder="1" applyAlignment="1">
      <alignment horizontal="left"/>
    </xf>
    <xf numFmtId="0" fontId="38" fillId="0" borderId="44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30" fillId="0" borderId="36" xfId="50" applyFont="1" applyBorder="1" applyAlignment="1">
      <alignment horizontal="center" vertical="center" wrapText="1"/>
      <protection/>
    </xf>
    <xf numFmtId="0" fontId="34" fillId="24" borderId="31" xfId="0" applyFont="1" applyFill="1" applyBorder="1" applyAlignment="1">
      <alignment horizontal="center" vertical="center" wrapText="1"/>
    </xf>
    <xf numFmtId="0" fontId="34" fillId="24" borderId="18" xfId="0" applyFont="1" applyFill="1" applyBorder="1" applyAlignment="1">
      <alignment horizontal="center" vertical="center" wrapText="1"/>
    </xf>
    <xf numFmtId="0" fontId="34" fillId="24" borderId="34" xfId="0" applyFont="1" applyFill="1" applyBorder="1" applyAlignment="1">
      <alignment horizontal="center" vertical="center" wrapText="1"/>
    </xf>
    <xf numFmtId="0" fontId="34" fillId="24" borderId="20" xfId="0" applyFont="1" applyFill="1" applyBorder="1" applyAlignment="1">
      <alignment horizontal="center" vertical="center" wrapText="1"/>
    </xf>
    <xf numFmtId="0" fontId="57" fillId="0" borderId="64" xfId="50" applyFont="1" applyBorder="1" applyAlignment="1">
      <alignment horizontal="center" vertical="center" wrapText="1"/>
      <protection/>
    </xf>
    <xf numFmtId="0" fontId="57" fillId="0" borderId="41" xfId="50" applyFont="1" applyBorder="1" applyAlignment="1">
      <alignment horizontal="center" vertical="center" wrapText="1"/>
      <protection/>
    </xf>
    <xf numFmtId="0" fontId="57" fillId="0" borderId="65" xfId="50" applyFont="1" applyBorder="1" applyAlignment="1">
      <alignment horizontal="center" vertical="center" wrapText="1"/>
      <protection/>
    </xf>
    <xf numFmtId="0" fontId="57" fillId="0" borderId="45" xfId="50" applyFont="1" applyBorder="1" applyAlignment="1">
      <alignment horizontal="center" vertical="center" wrapText="1"/>
      <protection/>
    </xf>
    <xf numFmtId="0" fontId="30" fillId="0" borderId="42" xfId="50" applyFont="1" applyBorder="1" applyAlignment="1">
      <alignment horizontal="center" vertical="center" wrapText="1"/>
      <protection/>
    </xf>
    <xf numFmtId="0" fontId="30" fillId="0" borderId="39" xfId="50" applyFont="1" applyBorder="1" applyAlignment="1">
      <alignment horizontal="center" vertical="center" wrapText="1"/>
      <protection/>
    </xf>
    <xf numFmtId="0" fontId="30" fillId="0" borderId="66" xfId="50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1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ФормулаВБ" xfId="66"/>
    <cellStyle name="ФормулаНаКонтроль_GRES.2007.5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101;&#1086;\&#1042;&#1080;&#1082;&#1090;&#1086;&#1088;&#1080;&#1103;\2013\&#1048;&#1085;&#1076;&#1080;&#1074;&#1080;&#1076;.%20&#1090;&#1072;&#1088;&#1080;&#1092;\&#1059;&#1088;&#1077;&#1085;&#1075;&#1086;&#1081;&#1075;&#1086;&#1088;&#1101;&#1083;&#1077;&#1082;&#1090;&#1088;&#1086;&#1089;&#1077;&#1090;&#1100;%20c%2001.01.2013%20&#1048;&#105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101;&#1086;\&#1042;&#1080;&#1082;&#1090;&#1086;&#1088;&#1080;&#1103;\2013\&#1089;&#1084;&#1077;&#1090;&#1099;%202013%20&#1075;\&#1089;&#1084;&#1077;&#1090;&#1072;%202013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101;&#1086;\&#1042;&#1080;&#1082;&#1090;&#1086;&#1088;&#1080;&#1103;\2013\&#1089;&#1084;&#1077;&#1090;&#1099;%202013%20&#1075;\9%20&#1084;&#1077;&#1089;&#1103;&#1094;&#1077;&#1074;\&#1089;&#1084;&#1077;&#1090;&#1072;%202013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101;&#1086;\&#1042;&#1080;&#1082;&#1090;&#1086;&#1088;&#1080;&#1103;\2013\&#1089;&#1084;&#1077;&#1090;&#1099;%202013%20&#1075;\9%20&#1084;&#1077;&#1089;&#1103;&#1094;&#1077;&#1074;\&#1089;&#1084;&#1077;&#1090;&#1072;%209%20&#1084;&#1077;&#1089;.%202013%20&#1092;&#1072;&#1082;&#1090;%202%20&#1074;&#1072;&#1088;&#1080;&#1072;&#1085;%20&#1087;&#1088;&#1072;&#1074;&#1080;&#1083;&#1100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ренгойгорэлектросеть"/>
    </sheetNames>
    <sheetDataSet>
      <sheetData sheetId="0">
        <row r="13">
          <cell r="B13">
            <v>340.048756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год сокращенная (2)"/>
      <sheetName val="2013 год сокращенная"/>
      <sheetName val="2013 год подробная помесячн (2)"/>
      <sheetName val="2013 год подробная  с 01.07"/>
      <sheetName val="2013 год подробная помесячно"/>
    </sheetNames>
    <sheetDataSet>
      <sheetData sheetId="2">
        <row r="13">
          <cell r="D13">
            <v>377.028</v>
          </cell>
        </row>
        <row r="20">
          <cell r="D20">
            <v>235095.6894</v>
          </cell>
        </row>
      </sheetData>
      <sheetData sheetId="3">
        <row r="14">
          <cell r="U14">
            <v>22.66</v>
          </cell>
          <cell r="V14">
            <v>27.48</v>
          </cell>
          <cell r="W14">
            <v>30.946</v>
          </cell>
        </row>
        <row r="15">
          <cell r="U15">
            <v>7.34</v>
          </cell>
          <cell r="V15">
            <v>7.832</v>
          </cell>
          <cell r="W15">
            <v>7.759</v>
          </cell>
        </row>
        <row r="16">
          <cell r="U16">
            <v>1.667</v>
          </cell>
          <cell r="V16">
            <v>2.201</v>
          </cell>
          <cell r="W16">
            <v>2.252</v>
          </cell>
        </row>
        <row r="21">
          <cell r="U21">
            <v>11013.893</v>
          </cell>
          <cell r="V21">
            <v>13356.654</v>
          </cell>
          <cell r="W21">
            <v>15041.303300000001</v>
          </cell>
        </row>
        <row r="22">
          <cell r="U22">
            <v>3567.607</v>
          </cell>
          <cell r="V22">
            <v>3806.7436000000002</v>
          </cell>
          <cell r="W22">
            <v>3771.26195</v>
          </cell>
        </row>
        <row r="24">
          <cell r="U24">
            <v>810.24535</v>
          </cell>
          <cell r="V24">
            <v>1069.7960500000002</v>
          </cell>
          <cell r="W24">
            <v>1094.5846</v>
          </cell>
        </row>
        <row r="30">
          <cell r="U30">
            <v>0.650233</v>
          </cell>
          <cell r="V30">
            <v>0.724529</v>
          </cell>
          <cell r="W30">
            <v>0.755576</v>
          </cell>
        </row>
        <row r="31">
          <cell r="U31">
            <v>15.485679</v>
          </cell>
          <cell r="V31">
            <v>19.343439</v>
          </cell>
          <cell r="W31">
            <v>19.378606</v>
          </cell>
        </row>
        <row r="32">
          <cell r="U32">
            <v>12.259746999999999</v>
          </cell>
          <cell r="V32">
            <v>13.912422000000001</v>
          </cell>
          <cell r="W32">
            <v>16.485265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3 год сокращенная (2)"/>
      <sheetName val="2013 год сокращенная"/>
      <sheetName val="2013 год подробная помесячн (2)"/>
      <sheetName val="2013 год подробная  с 01.07"/>
      <sheetName val="2013 год подробная помесячно"/>
    </sheetNames>
    <sheetDataSet>
      <sheetData sheetId="3">
        <row r="21">
          <cell r="T21">
            <v>114317.45885</v>
          </cell>
        </row>
        <row r="22">
          <cell r="T22">
            <v>33755.23435</v>
          </cell>
        </row>
        <row r="24">
          <cell r="T24">
            <v>8983.027349999998</v>
          </cell>
        </row>
        <row r="28">
          <cell r="T28">
            <v>111.258825</v>
          </cell>
        </row>
        <row r="30">
          <cell r="T30">
            <v>4.385728</v>
          </cell>
        </row>
        <row r="31">
          <cell r="T31">
            <v>125.516285</v>
          </cell>
        </row>
      </sheetData>
      <sheetData sheetId="4">
        <row r="14">
          <cell r="T14">
            <v>193.537</v>
          </cell>
        </row>
        <row r="15">
          <cell r="T15">
            <v>58.096999999999994</v>
          </cell>
        </row>
        <row r="16">
          <cell r="T16">
            <v>15.257000000000001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 мес. 2013 (2)"/>
      <sheetName val="9 мес. 2013укрупненноя"/>
      <sheetName val="9 мес. 2013"/>
    </sheetNames>
    <sheetDataSet>
      <sheetData sheetId="2">
        <row r="14">
          <cell r="F14">
            <v>204.716049</v>
          </cell>
        </row>
        <row r="15">
          <cell r="F15">
            <v>49.932289</v>
          </cell>
        </row>
        <row r="16">
          <cell r="F16">
            <v>12.331522</v>
          </cell>
        </row>
        <row r="21">
          <cell r="F21">
            <v>120408.366</v>
          </cell>
        </row>
        <row r="22">
          <cell r="F22">
            <v>29334.4032</v>
          </cell>
        </row>
        <row r="24">
          <cell r="F24">
            <v>7238.666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N51"/>
  <sheetViews>
    <sheetView tabSelected="1" view="pageBreakPreview" zoomScale="84" zoomScaleSheetLayoutView="84" zoomScalePageLayoutView="0" workbookViewId="0" topLeftCell="A32">
      <selection activeCell="C23" sqref="C23:D23"/>
    </sheetView>
  </sheetViews>
  <sheetFormatPr defaultColWidth="9.00390625" defaultRowHeight="12.75"/>
  <cols>
    <col min="1" max="1" width="0.6171875" style="4" customWidth="1"/>
    <col min="2" max="2" width="8.375" style="4" customWidth="1"/>
    <col min="3" max="3" width="35.625" style="4" customWidth="1"/>
    <col min="4" max="4" width="3.625" style="3" customWidth="1"/>
    <col min="5" max="5" width="14.875" style="3" customWidth="1"/>
    <col min="6" max="7" width="18.625" style="4" hidden="1" customWidth="1"/>
    <col min="8" max="8" width="19.625" style="4" customWidth="1"/>
    <col min="9" max="9" width="16.875" style="4" customWidth="1"/>
    <col min="10" max="10" width="15.875" style="4" customWidth="1"/>
    <col min="11" max="11" width="15.75390625" style="4" customWidth="1"/>
    <col min="12" max="12" width="15.875" style="4" customWidth="1"/>
    <col min="13" max="13" width="16.625" style="4" customWidth="1"/>
    <col min="14" max="14" width="15.125" style="4" customWidth="1"/>
    <col min="15" max="16384" width="9.125" style="4" customWidth="1"/>
  </cols>
  <sheetData>
    <row r="1" spans="2:3" ht="15" hidden="1">
      <c r="B1" s="1" t="s">
        <v>0</v>
      </c>
      <c r="C1" s="2" t="s">
        <v>1</v>
      </c>
    </row>
    <row r="2" spans="2:8" ht="35.25" customHeight="1">
      <c r="B2" s="61" t="s">
        <v>21</v>
      </c>
      <c r="C2" s="61"/>
      <c r="D2" s="61"/>
      <c r="E2" s="61"/>
      <c r="F2" s="61"/>
      <c r="G2" s="61"/>
      <c r="H2" s="61"/>
    </row>
    <row r="3" spans="2:9" s="6" customFormat="1" ht="17.25" customHeight="1">
      <c r="B3" s="10"/>
      <c r="C3" s="8"/>
      <c r="D3" s="8"/>
      <c r="E3" s="11"/>
      <c r="F3" s="12"/>
      <c r="G3" s="12"/>
      <c r="I3" s="51"/>
    </row>
    <row r="4" spans="2:14" s="6" customFormat="1" ht="42" customHeight="1" thickBot="1">
      <c r="B4" s="156" t="s">
        <v>37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99"/>
      <c r="N4" s="99"/>
    </row>
    <row r="5" spans="2:14" s="6" customFormat="1" ht="8.25" customHeight="1">
      <c r="B5" s="153" t="s">
        <v>2</v>
      </c>
      <c r="C5" s="147" t="s">
        <v>3</v>
      </c>
      <c r="D5" s="147"/>
      <c r="E5" s="147" t="s">
        <v>4</v>
      </c>
      <c r="F5" s="147" t="s">
        <v>14</v>
      </c>
      <c r="G5" s="150" t="s">
        <v>17</v>
      </c>
      <c r="H5" s="140" t="s">
        <v>23</v>
      </c>
      <c r="I5" s="143" t="s">
        <v>25</v>
      </c>
      <c r="J5" s="140" t="s">
        <v>26</v>
      </c>
      <c r="K5" s="143" t="s">
        <v>28</v>
      </c>
      <c r="L5" s="140" t="s">
        <v>29</v>
      </c>
      <c r="M5" s="143" t="s">
        <v>35</v>
      </c>
      <c r="N5" s="186" t="s">
        <v>36</v>
      </c>
    </row>
    <row r="6" spans="2:14" s="31" customFormat="1" ht="14.25">
      <c r="B6" s="154"/>
      <c r="C6" s="148"/>
      <c r="D6" s="148"/>
      <c r="E6" s="148"/>
      <c r="F6" s="148"/>
      <c r="G6" s="151"/>
      <c r="H6" s="141"/>
      <c r="I6" s="144"/>
      <c r="J6" s="141"/>
      <c r="K6" s="144"/>
      <c r="L6" s="141"/>
      <c r="M6" s="144"/>
      <c r="N6" s="187"/>
    </row>
    <row r="7" spans="2:14" s="6" customFormat="1" ht="17.25" customHeight="1" thickBot="1">
      <c r="B7" s="155"/>
      <c r="C7" s="149"/>
      <c r="D7" s="149"/>
      <c r="E7" s="149"/>
      <c r="F7" s="149"/>
      <c r="G7" s="152"/>
      <c r="H7" s="146"/>
      <c r="I7" s="145"/>
      <c r="J7" s="146"/>
      <c r="K7" s="145"/>
      <c r="L7" s="146"/>
      <c r="M7" s="145"/>
      <c r="N7" s="188"/>
    </row>
    <row r="8" spans="2:14" s="31" customFormat="1" ht="16.5" thickBot="1">
      <c r="B8" s="100" t="s">
        <v>5</v>
      </c>
      <c r="C8" s="158" t="s">
        <v>6</v>
      </c>
      <c r="D8" s="158"/>
      <c r="E8" s="101">
        <v>3</v>
      </c>
      <c r="F8" s="101">
        <v>4</v>
      </c>
      <c r="G8" s="102">
        <v>5</v>
      </c>
      <c r="H8" s="101">
        <v>4</v>
      </c>
      <c r="I8" s="103">
        <v>5</v>
      </c>
      <c r="J8" s="103">
        <v>6</v>
      </c>
      <c r="K8" s="104">
        <v>7</v>
      </c>
      <c r="L8" s="104">
        <v>8</v>
      </c>
      <c r="M8" s="104">
        <v>9</v>
      </c>
      <c r="N8" s="105">
        <v>10</v>
      </c>
    </row>
    <row r="9" spans="2:14" s="6" customFormat="1" ht="24" customHeight="1">
      <c r="B9" s="190" t="s">
        <v>24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2"/>
    </row>
    <row r="10" spans="2:14" s="13" customFormat="1" ht="22.5" customHeight="1">
      <c r="B10" s="86">
        <v>1</v>
      </c>
      <c r="C10" s="157" t="s">
        <v>22</v>
      </c>
      <c r="D10" s="157"/>
      <c r="E10" s="35" t="s">
        <v>13</v>
      </c>
      <c r="F10" s="106">
        <f>'[1]Уренгойгорэлектросеть'!$B$13</f>
        <v>340.048756</v>
      </c>
      <c r="G10" s="107">
        <f>G12+G13+G14</f>
        <v>341.893415</v>
      </c>
      <c r="H10" s="94">
        <f>SUM(H12:H14)</f>
        <v>325.74299999999994</v>
      </c>
      <c r="I10" s="81">
        <f>SUM(I12:I14)</f>
        <v>309.7</v>
      </c>
      <c r="J10" s="82">
        <f>SUM(J12:J14)</f>
        <v>310.53779999999995</v>
      </c>
      <c r="K10" s="81">
        <f>SUM(K12:K14)+K24+K25</f>
        <v>308.98830999999996</v>
      </c>
      <c r="L10" s="82">
        <f>SUM(L12:L14)</f>
        <v>311.76</v>
      </c>
      <c r="M10" s="81">
        <f>SUM(M12:M14)+M24+M25</f>
        <v>307.554796</v>
      </c>
      <c r="N10" s="66">
        <f>SUM(N12:N14)+N24+N25</f>
        <v>312.90700000000004</v>
      </c>
    </row>
    <row r="11" spans="2:14" s="6" customFormat="1" ht="22.5" customHeight="1">
      <c r="B11" s="85"/>
      <c r="C11" s="157" t="s">
        <v>8</v>
      </c>
      <c r="D11" s="157"/>
      <c r="E11" s="35" t="s">
        <v>13</v>
      </c>
      <c r="F11" s="106"/>
      <c r="G11" s="107"/>
      <c r="H11" s="108"/>
      <c r="I11" s="46"/>
      <c r="J11" s="83"/>
      <c r="K11" s="55"/>
      <c r="L11" s="83"/>
      <c r="M11" s="55"/>
      <c r="N11" s="65"/>
    </row>
    <row r="12" spans="2:14" s="13" customFormat="1" ht="22.5" customHeight="1">
      <c r="B12" s="85"/>
      <c r="C12" s="157" t="s">
        <v>9</v>
      </c>
      <c r="D12" s="157"/>
      <c r="E12" s="35" t="s">
        <v>13</v>
      </c>
      <c r="F12" s="109">
        <f>'[3]2013 год подробная  с 01.07'!$T$30+'[2]2013 год подробная  с 01.07'!$U$30+'[2]2013 год подробная  с 01.07'!$V$30+'[2]2013 год подробная  с 01.07'!$W$30</f>
        <v>6.516066</v>
      </c>
      <c r="G12" s="110">
        <f>11.362851+1.318725+1.17782</f>
        <v>13.859396</v>
      </c>
      <c r="H12" s="95">
        <f aca="true" t="shared" si="0" ref="H12:N12">SUM(H17)</f>
        <v>13.432</v>
      </c>
      <c r="I12" s="47">
        <f t="shared" si="0"/>
        <v>10.91</v>
      </c>
      <c r="J12" s="82">
        <f t="shared" si="0"/>
        <v>10.9439</v>
      </c>
      <c r="K12" s="81">
        <f t="shared" si="0"/>
        <v>10.691116</v>
      </c>
      <c r="L12" s="82">
        <f t="shared" si="0"/>
        <v>10.856</v>
      </c>
      <c r="M12" s="81">
        <f t="shared" si="0"/>
        <v>10.340991</v>
      </c>
      <c r="N12" s="66">
        <f t="shared" si="0"/>
        <v>10.901</v>
      </c>
    </row>
    <row r="13" spans="2:14" s="13" customFormat="1" ht="22.5" customHeight="1">
      <c r="B13" s="85"/>
      <c r="C13" s="157" t="s">
        <v>10</v>
      </c>
      <c r="D13" s="157"/>
      <c r="E13" s="35" t="s">
        <v>13</v>
      </c>
      <c r="F13" s="109">
        <f>'[3]2013 год подробная  с 01.07'!$T$31+'[2]2013 год подробная  с 01.07'!$U$31+'[2]2013 год подробная  с 01.07'!$V$31+'[2]2013 год подробная  с 01.07'!$W$31</f>
        <v>179.72400899999997</v>
      </c>
      <c r="G13" s="110">
        <f>140.149796+17.319165+19.215</f>
        <v>176.683961</v>
      </c>
      <c r="H13" s="95">
        <f aca="true" t="shared" si="1" ref="H13:J14">SUM(H18+H21)</f>
        <v>163.45</v>
      </c>
      <c r="I13" s="47">
        <f t="shared" si="1"/>
        <v>182.79</v>
      </c>
      <c r="J13" s="82">
        <f t="shared" si="1"/>
        <v>184.4685</v>
      </c>
      <c r="K13" s="81">
        <f aca="true" t="shared" si="2" ref="K13:N14">SUM(K18+K21)</f>
        <v>186.199996</v>
      </c>
      <c r="L13" s="82">
        <f t="shared" si="2"/>
        <v>161.37800000000001</v>
      </c>
      <c r="M13" s="81">
        <f t="shared" si="2"/>
        <v>165.179329</v>
      </c>
      <c r="N13" s="66">
        <f t="shared" si="2"/>
        <v>162.279</v>
      </c>
    </row>
    <row r="14" spans="2:14" s="13" customFormat="1" ht="22.5" customHeight="1">
      <c r="B14" s="85"/>
      <c r="C14" s="157" t="s">
        <v>11</v>
      </c>
      <c r="D14" s="157"/>
      <c r="E14" s="35" t="s">
        <v>13</v>
      </c>
      <c r="F14" s="109">
        <f>'[3]2013 год подробная  с 01.07'!$T$28+'[2]2013 год подробная  с 01.07'!$U$32+'[2]2013 год подробная  с 01.07'!$V$32+'[2]2013 год подробная  с 01.07'!$W$32</f>
        <v>153.916259</v>
      </c>
      <c r="G14" s="110">
        <f>124.822912+12.873198+13.653948</f>
        <v>151.350058</v>
      </c>
      <c r="H14" s="95">
        <f t="shared" si="1"/>
        <v>148.861</v>
      </c>
      <c r="I14" s="47">
        <f t="shared" si="1"/>
        <v>116</v>
      </c>
      <c r="J14" s="82">
        <f>SUM(J19+J22)</f>
        <v>115.12539999999998</v>
      </c>
      <c r="K14" s="81">
        <f t="shared" si="2"/>
        <v>111.82719800000001</v>
      </c>
      <c r="L14" s="82">
        <f t="shared" si="2"/>
        <v>139.526</v>
      </c>
      <c r="M14" s="81">
        <f t="shared" si="2"/>
        <v>131.43591</v>
      </c>
      <c r="N14" s="66">
        <f t="shared" si="2"/>
        <v>139.727</v>
      </c>
    </row>
    <row r="15" spans="2:14" s="13" customFormat="1" ht="18" customHeight="1">
      <c r="B15" s="85" t="s">
        <v>18</v>
      </c>
      <c r="C15" s="157" t="s">
        <v>38</v>
      </c>
      <c r="D15" s="157"/>
      <c r="E15" s="35" t="s">
        <v>13</v>
      </c>
      <c r="F15" s="35"/>
      <c r="G15" s="35"/>
      <c r="H15" s="96">
        <f aca="true" t="shared" si="3" ref="H15:N15">SUM(H17:H19)</f>
        <v>204.403</v>
      </c>
      <c r="I15" s="48">
        <f t="shared" si="3"/>
        <v>198.83999999999997</v>
      </c>
      <c r="J15" s="82">
        <f t="shared" si="3"/>
        <v>199.00779999999997</v>
      </c>
      <c r="K15" s="81">
        <f t="shared" si="3"/>
        <v>197.872455</v>
      </c>
      <c r="L15" s="82">
        <f t="shared" si="3"/>
        <v>197.167</v>
      </c>
      <c r="M15" s="81">
        <f t="shared" si="3"/>
        <v>195.64230099999997</v>
      </c>
      <c r="N15" s="66">
        <f t="shared" si="3"/>
        <v>197.945</v>
      </c>
    </row>
    <row r="16" spans="2:14" s="6" customFormat="1" ht="18" customHeight="1">
      <c r="B16" s="111"/>
      <c r="C16" s="157" t="s">
        <v>8</v>
      </c>
      <c r="D16" s="157"/>
      <c r="E16" s="35" t="s">
        <v>13</v>
      </c>
      <c r="F16" s="112"/>
      <c r="G16" s="112"/>
      <c r="H16" s="108"/>
      <c r="I16" s="46">
        <v>0</v>
      </c>
      <c r="J16" s="113"/>
      <c r="K16" s="114">
        <v>0</v>
      </c>
      <c r="L16" s="115"/>
      <c r="M16" s="114">
        <v>0</v>
      </c>
      <c r="N16" s="116"/>
    </row>
    <row r="17" spans="2:14" s="6" customFormat="1" ht="18" customHeight="1">
      <c r="B17" s="111"/>
      <c r="C17" s="157" t="s">
        <v>9</v>
      </c>
      <c r="D17" s="157"/>
      <c r="E17" s="35" t="s">
        <v>13</v>
      </c>
      <c r="F17" s="112"/>
      <c r="G17" s="112"/>
      <c r="H17" s="71">
        <v>13.432</v>
      </c>
      <c r="I17" s="46">
        <v>10.91</v>
      </c>
      <c r="J17" s="67">
        <v>10.9439</v>
      </c>
      <c r="K17" s="63">
        <v>10.691116</v>
      </c>
      <c r="L17" s="108">
        <v>10.856</v>
      </c>
      <c r="M17" s="63">
        <v>10.340991</v>
      </c>
      <c r="N17" s="116">
        <v>10.901</v>
      </c>
    </row>
    <row r="18" spans="2:14" s="6" customFormat="1" ht="18.75" customHeight="1">
      <c r="B18" s="111"/>
      <c r="C18" s="157" t="s">
        <v>10</v>
      </c>
      <c r="D18" s="157"/>
      <c r="E18" s="35" t="s">
        <v>13</v>
      </c>
      <c r="F18" s="112"/>
      <c r="G18" s="112"/>
      <c r="H18" s="71">
        <v>152.184</v>
      </c>
      <c r="I18" s="46">
        <v>151.73</v>
      </c>
      <c r="J18" s="67">
        <v>151.7885</v>
      </c>
      <c r="K18" s="62">
        <v>155.042751</v>
      </c>
      <c r="L18" s="108">
        <v>148.042</v>
      </c>
      <c r="M18" s="62">
        <f>155.16123-0.13774</f>
        <v>155.02348999999998</v>
      </c>
      <c r="N18" s="116">
        <v>151.232</v>
      </c>
    </row>
    <row r="19" spans="2:14" s="6" customFormat="1" ht="18.75" customHeight="1">
      <c r="B19" s="111"/>
      <c r="C19" s="157" t="s">
        <v>11</v>
      </c>
      <c r="D19" s="157"/>
      <c r="E19" s="35" t="s">
        <v>13</v>
      </c>
      <c r="F19" s="112"/>
      <c r="G19" s="112"/>
      <c r="H19" s="71">
        <v>38.787</v>
      </c>
      <c r="I19" s="55">
        <v>36.2</v>
      </c>
      <c r="J19" s="67">
        <v>36.2754</v>
      </c>
      <c r="K19" s="62">
        <v>32.138588</v>
      </c>
      <c r="L19" s="108">
        <v>38.269</v>
      </c>
      <c r="M19" s="62">
        <f>30.73865-0.46083</f>
        <v>30.27782</v>
      </c>
      <c r="N19" s="116">
        <v>35.812</v>
      </c>
    </row>
    <row r="20" spans="2:14" s="13" customFormat="1" ht="36" customHeight="1">
      <c r="B20" s="85" t="s">
        <v>19</v>
      </c>
      <c r="C20" s="174" t="s">
        <v>39</v>
      </c>
      <c r="D20" s="174"/>
      <c r="E20" s="35" t="s">
        <v>13</v>
      </c>
      <c r="F20" s="35"/>
      <c r="G20" s="35"/>
      <c r="H20" s="94">
        <f aca="true" t="shared" si="4" ref="H20:N20">SUM(H21+H22)</f>
        <v>121.34</v>
      </c>
      <c r="I20" s="47">
        <f t="shared" si="4"/>
        <v>110.86</v>
      </c>
      <c r="J20" s="82">
        <f t="shared" si="4"/>
        <v>111.53</v>
      </c>
      <c r="K20" s="81">
        <f t="shared" si="4"/>
        <v>110.84585500000001</v>
      </c>
      <c r="L20" s="82">
        <f t="shared" si="4"/>
        <v>114.593</v>
      </c>
      <c r="M20" s="81">
        <f t="shared" si="4"/>
        <v>111.313929</v>
      </c>
      <c r="N20" s="66">
        <f t="shared" si="4"/>
        <v>114.962</v>
      </c>
    </row>
    <row r="21" spans="2:14" s="6" customFormat="1" ht="18.75" customHeight="1">
      <c r="B21" s="111"/>
      <c r="C21" s="157" t="s">
        <v>10</v>
      </c>
      <c r="D21" s="157"/>
      <c r="E21" s="35" t="s">
        <v>13</v>
      </c>
      <c r="F21" s="112"/>
      <c r="G21" s="112"/>
      <c r="H21" s="71">
        <v>11.266</v>
      </c>
      <c r="I21" s="46">
        <v>31.06</v>
      </c>
      <c r="J21" s="67">
        <v>32.68</v>
      </c>
      <c r="K21" s="62">
        <v>31.157245</v>
      </c>
      <c r="L21" s="108">
        <v>13.336</v>
      </c>
      <c r="M21" s="62">
        <v>10.155839</v>
      </c>
      <c r="N21" s="116">
        <v>11.047</v>
      </c>
    </row>
    <row r="22" spans="2:14" s="6" customFormat="1" ht="18.75" customHeight="1">
      <c r="B22" s="111"/>
      <c r="C22" s="157" t="s">
        <v>11</v>
      </c>
      <c r="D22" s="157"/>
      <c r="E22" s="35" t="s">
        <v>13</v>
      </c>
      <c r="F22" s="112"/>
      <c r="G22" s="112"/>
      <c r="H22" s="71">
        <v>110.074</v>
      </c>
      <c r="I22" s="46">
        <v>79.8</v>
      </c>
      <c r="J22" s="67">
        <v>78.85</v>
      </c>
      <c r="K22" s="62">
        <v>79.68861000000001</v>
      </c>
      <c r="L22" s="108">
        <v>101.257</v>
      </c>
      <c r="M22" s="62">
        <v>101.15809</v>
      </c>
      <c r="N22" s="116">
        <v>103.915</v>
      </c>
    </row>
    <row r="23" spans="2:14" s="6" customFormat="1" ht="18.75" customHeight="1">
      <c r="B23" s="85" t="s">
        <v>33</v>
      </c>
      <c r="C23" s="177" t="s">
        <v>34</v>
      </c>
      <c r="D23" s="177"/>
      <c r="E23" s="35" t="s">
        <v>13</v>
      </c>
      <c r="F23" s="112"/>
      <c r="G23" s="112"/>
      <c r="H23" s="54"/>
      <c r="I23" s="46"/>
      <c r="J23" s="67"/>
      <c r="K23" s="62"/>
      <c r="L23" s="108"/>
      <c r="M23" s="62"/>
      <c r="N23" s="116"/>
    </row>
    <row r="24" spans="2:14" s="6" customFormat="1" ht="18.75" customHeight="1">
      <c r="B24" s="74"/>
      <c r="C24" s="176" t="s">
        <v>10</v>
      </c>
      <c r="D24" s="176"/>
      <c r="E24" s="58" t="s">
        <v>13</v>
      </c>
      <c r="F24" s="117"/>
      <c r="G24" s="117"/>
      <c r="H24" s="77"/>
      <c r="I24" s="78"/>
      <c r="J24" s="79"/>
      <c r="K24" s="80"/>
      <c r="L24" s="118"/>
      <c r="M24" s="80">
        <v>0.137736</v>
      </c>
      <c r="N24" s="116"/>
    </row>
    <row r="25" spans="2:14" s="6" customFormat="1" ht="18.75" customHeight="1">
      <c r="B25" s="85"/>
      <c r="C25" s="157" t="s">
        <v>11</v>
      </c>
      <c r="D25" s="157"/>
      <c r="E25" s="35" t="s">
        <v>13</v>
      </c>
      <c r="F25" s="112"/>
      <c r="G25" s="112"/>
      <c r="H25" s="54"/>
      <c r="I25" s="46"/>
      <c r="J25" s="67"/>
      <c r="K25" s="62">
        <v>0.27</v>
      </c>
      <c r="L25" s="108"/>
      <c r="M25" s="62">
        <v>0.46083</v>
      </c>
      <c r="N25" s="116"/>
    </row>
    <row r="26" spans="2:14" s="6" customFormat="1" ht="18.75" customHeight="1">
      <c r="B26" s="178" t="s">
        <v>31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15"/>
      <c r="N26" s="116"/>
    </row>
    <row r="27" spans="2:14" s="6" customFormat="1" ht="18.75" customHeight="1">
      <c r="B27" s="86">
        <v>2</v>
      </c>
      <c r="C27" s="157" t="s">
        <v>20</v>
      </c>
      <c r="D27" s="157"/>
      <c r="E27" s="35" t="s">
        <v>13</v>
      </c>
      <c r="F27" s="106">
        <f>'[1]Уренгойгорэлектросеть'!$B$13</f>
        <v>340.048756</v>
      </c>
      <c r="G27" s="107">
        <f>G29+G30+G31</f>
        <v>328.034019</v>
      </c>
      <c r="H27" s="73">
        <f>SUM(H28)</f>
        <v>0.988</v>
      </c>
      <c r="I27" s="68">
        <f aca="true" t="shared" si="5" ref="I27:N27">I28</f>
        <v>0.93</v>
      </c>
      <c r="J27" s="69">
        <f t="shared" si="5"/>
        <v>0.9275</v>
      </c>
      <c r="K27" s="68">
        <f t="shared" si="5"/>
        <v>0.9037200000000001</v>
      </c>
      <c r="L27" s="69">
        <f t="shared" si="5"/>
        <v>0.921</v>
      </c>
      <c r="M27" s="68">
        <f t="shared" si="5"/>
        <v>0.88196</v>
      </c>
      <c r="N27" s="91">
        <f t="shared" si="5"/>
        <v>0.885</v>
      </c>
    </row>
    <row r="28" spans="2:14" s="6" customFormat="1" ht="18.75" customHeight="1">
      <c r="B28" s="85"/>
      <c r="C28" s="157" t="s">
        <v>10</v>
      </c>
      <c r="D28" s="157"/>
      <c r="E28" s="35" t="s">
        <v>13</v>
      </c>
      <c r="F28" s="109">
        <f>'[3]2013 год подробная  с 01.07'!$T$31+'[2]2013 год подробная  с 01.07'!$U$31+'[2]2013 год подробная  с 01.07'!$V$31+'[2]2013 год подробная  с 01.07'!$W$31</f>
        <v>179.72400899999997</v>
      </c>
      <c r="G28" s="110">
        <f>140.149796+17.319165+19.215</f>
        <v>176.683961</v>
      </c>
      <c r="H28" s="71">
        <v>0.988</v>
      </c>
      <c r="I28" s="62">
        <v>0.93</v>
      </c>
      <c r="J28" s="70">
        <v>0.9275</v>
      </c>
      <c r="K28" s="62">
        <v>0.9037200000000001</v>
      </c>
      <c r="L28" s="71">
        <v>0.921</v>
      </c>
      <c r="M28" s="62">
        <v>0.88196</v>
      </c>
      <c r="N28" s="116">
        <v>0.885</v>
      </c>
    </row>
    <row r="29" spans="2:14" s="6" customFormat="1" ht="18.75" customHeight="1">
      <c r="B29" s="178" t="s">
        <v>30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15"/>
      <c r="N29" s="116"/>
    </row>
    <row r="30" spans="2:14" s="13" customFormat="1" ht="18.75" customHeight="1">
      <c r="B30" s="86">
        <v>3</v>
      </c>
      <c r="C30" s="157" t="s">
        <v>20</v>
      </c>
      <c r="D30" s="157"/>
      <c r="E30" s="35" t="s">
        <v>13</v>
      </c>
      <c r="F30" s="106">
        <f>'[1]Уренгойгорэлектросеть'!$B$13</f>
        <v>340.048756</v>
      </c>
      <c r="G30" s="107">
        <f>G32+G34+G36</f>
        <v>151.350058</v>
      </c>
      <c r="H30" s="73">
        <f aca="true" t="shared" si="6" ref="H30:N30">SUM(H31+H32)</f>
        <v>3.5519999999999996</v>
      </c>
      <c r="I30" s="72">
        <f t="shared" si="6"/>
        <v>3.41</v>
      </c>
      <c r="J30" s="69">
        <f t="shared" si="6"/>
        <v>3.1029</v>
      </c>
      <c r="K30" s="68">
        <f t="shared" si="6"/>
        <v>3.6831590000000003</v>
      </c>
      <c r="L30" s="73">
        <f t="shared" si="6"/>
        <v>3.689</v>
      </c>
      <c r="M30" s="68">
        <f t="shared" si="6"/>
        <v>3.22221</v>
      </c>
      <c r="N30" s="91">
        <f t="shared" si="6"/>
        <v>3.36</v>
      </c>
    </row>
    <row r="31" spans="2:14" s="6" customFormat="1" ht="18.75" customHeight="1">
      <c r="B31" s="85"/>
      <c r="C31" s="157" t="s">
        <v>10</v>
      </c>
      <c r="D31" s="157"/>
      <c r="E31" s="35" t="s">
        <v>13</v>
      </c>
      <c r="F31" s="109">
        <f>'[3]2013 год подробная  с 01.07'!$T$31+'[2]2013 год подробная  с 01.07'!$U$31+'[2]2013 год подробная  с 01.07'!$V$31+'[2]2013 год подробная  с 01.07'!$W$31</f>
        <v>179.72400899999997</v>
      </c>
      <c r="G31" s="110">
        <f>140.149796+17.319165+19.215</f>
        <v>176.683961</v>
      </c>
      <c r="H31" s="71">
        <v>3.425</v>
      </c>
      <c r="I31" s="52">
        <v>3.33</v>
      </c>
      <c r="J31" s="70">
        <v>3.0423</v>
      </c>
      <c r="K31" s="62">
        <v>3.487483</v>
      </c>
      <c r="L31" s="71">
        <v>3.56</v>
      </c>
      <c r="M31" s="62">
        <v>3.00494</v>
      </c>
      <c r="N31" s="116">
        <v>3.162</v>
      </c>
    </row>
    <row r="32" spans="2:14" s="6" customFormat="1" ht="18.75" customHeight="1">
      <c r="B32" s="85"/>
      <c r="C32" s="157" t="s">
        <v>11</v>
      </c>
      <c r="D32" s="157"/>
      <c r="E32" s="35" t="s">
        <v>13</v>
      </c>
      <c r="F32" s="109">
        <f>'[3]2013 год подробная  с 01.07'!$T$28+'[2]2013 год подробная  с 01.07'!$U$32+'[2]2013 год подробная  с 01.07'!$V$32+'[2]2013 год подробная  с 01.07'!$W$32</f>
        <v>153.916259</v>
      </c>
      <c r="G32" s="110">
        <f>124.822912+12.873198+13.653948</f>
        <v>151.350058</v>
      </c>
      <c r="H32" s="71">
        <v>0.127</v>
      </c>
      <c r="I32" s="52">
        <v>0.08</v>
      </c>
      <c r="J32" s="70">
        <v>0.0606</v>
      </c>
      <c r="K32" s="62">
        <v>0.19567600000000002</v>
      </c>
      <c r="L32" s="71">
        <v>0.129</v>
      </c>
      <c r="M32" s="62">
        <v>0.21727</v>
      </c>
      <c r="N32" s="116">
        <v>0.198</v>
      </c>
    </row>
    <row r="33" spans="2:14" s="6" customFormat="1" ht="18.75" customHeight="1" thickBot="1">
      <c r="B33" s="119"/>
      <c r="C33" s="175" t="s">
        <v>20</v>
      </c>
      <c r="D33" s="175"/>
      <c r="E33" s="87" t="s">
        <v>13</v>
      </c>
      <c r="F33" s="120"/>
      <c r="G33" s="121"/>
      <c r="H33" s="97">
        <f aca="true" t="shared" si="7" ref="H33:N33">H10+H27+H30</f>
        <v>330.28299999999996</v>
      </c>
      <c r="I33" s="88">
        <f t="shared" si="7"/>
        <v>314.04</v>
      </c>
      <c r="J33" s="89">
        <f t="shared" si="7"/>
        <v>314.56819999999993</v>
      </c>
      <c r="K33" s="90">
        <f t="shared" si="7"/>
        <v>313.57518899999997</v>
      </c>
      <c r="L33" s="89">
        <f t="shared" si="7"/>
        <v>316.37</v>
      </c>
      <c r="M33" s="90">
        <f t="shared" si="7"/>
        <v>311.658966</v>
      </c>
      <c r="N33" s="92">
        <f t="shared" si="7"/>
        <v>317.15200000000004</v>
      </c>
    </row>
    <row r="34" spans="2:14" ht="12" customHeight="1">
      <c r="B34" s="122"/>
      <c r="C34" s="164"/>
      <c r="D34" s="164"/>
      <c r="E34" s="123"/>
      <c r="F34" s="122"/>
      <c r="G34" s="122"/>
      <c r="H34" s="122"/>
      <c r="I34" s="124"/>
      <c r="J34" s="124"/>
      <c r="K34" s="124"/>
      <c r="L34" s="124"/>
      <c r="M34" s="124"/>
      <c r="N34" s="124"/>
    </row>
    <row r="35" spans="2:14" ht="12" customHeight="1">
      <c r="B35" s="122"/>
      <c r="C35" s="122"/>
      <c r="D35" s="122"/>
      <c r="E35" s="123"/>
      <c r="F35" s="122"/>
      <c r="G35" s="122"/>
      <c r="H35" s="122"/>
      <c r="I35" s="124"/>
      <c r="J35" s="124"/>
      <c r="K35" s="124"/>
      <c r="L35" s="124"/>
      <c r="M35" s="124"/>
      <c r="N35" s="124"/>
    </row>
    <row r="36" spans="2:14" ht="24" customHeight="1" thickBot="1">
      <c r="B36" s="165" t="s">
        <v>32</v>
      </c>
      <c r="C36" s="165"/>
      <c r="D36" s="165"/>
      <c r="E36" s="165"/>
      <c r="F36" s="165"/>
      <c r="G36" s="165"/>
      <c r="H36" s="165"/>
      <c r="I36" s="165"/>
      <c r="J36" s="165"/>
      <c r="K36" s="124"/>
      <c r="L36" s="124"/>
      <c r="M36" s="124"/>
      <c r="N36" s="124"/>
    </row>
    <row r="37" spans="2:14" ht="13.5" customHeight="1">
      <c r="B37" s="153" t="s">
        <v>2</v>
      </c>
      <c r="C37" s="147" t="s">
        <v>12</v>
      </c>
      <c r="D37" s="147"/>
      <c r="E37" s="147" t="s">
        <v>4</v>
      </c>
      <c r="F37" s="147" t="s">
        <v>14</v>
      </c>
      <c r="G37" s="150" t="s">
        <v>17</v>
      </c>
      <c r="H37" s="140" t="s">
        <v>23</v>
      </c>
      <c r="I37" s="143" t="s">
        <v>25</v>
      </c>
      <c r="J37" s="140" t="s">
        <v>26</v>
      </c>
      <c r="K37" s="143" t="s">
        <v>28</v>
      </c>
      <c r="L37" s="140" t="s">
        <v>29</v>
      </c>
      <c r="M37" s="143" t="s">
        <v>35</v>
      </c>
      <c r="N37" s="186" t="s">
        <v>36</v>
      </c>
    </row>
    <row r="38" spans="2:14" ht="17.25" customHeight="1">
      <c r="B38" s="154"/>
      <c r="C38" s="148"/>
      <c r="D38" s="148"/>
      <c r="E38" s="148"/>
      <c r="F38" s="148"/>
      <c r="G38" s="151"/>
      <c r="H38" s="141"/>
      <c r="I38" s="144"/>
      <c r="J38" s="141"/>
      <c r="K38" s="144"/>
      <c r="L38" s="141"/>
      <c r="M38" s="144"/>
      <c r="N38" s="187"/>
    </row>
    <row r="39" spans="2:14" ht="15" customHeight="1" thickBot="1">
      <c r="B39" s="173"/>
      <c r="C39" s="181"/>
      <c r="D39" s="181"/>
      <c r="E39" s="181"/>
      <c r="F39" s="181"/>
      <c r="G39" s="84"/>
      <c r="H39" s="142"/>
      <c r="I39" s="170"/>
      <c r="J39" s="142"/>
      <c r="K39" s="170"/>
      <c r="L39" s="142"/>
      <c r="M39" s="170"/>
      <c r="N39" s="189"/>
    </row>
    <row r="40" spans="2:14" ht="13.5" customHeight="1" thickBot="1">
      <c r="B40" s="125" t="s">
        <v>5</v>
      </c>
      <c r="C40" s="162" t="s">
        <v>6</v>
      </c>
      <c r="D40" s="163"/>
      <c r="E40" s="126">
        <v>3</v>
      </c>
      <c r="F40" s="126">
        <v>4</v>
      </c>
      <c r="G40" s="127">
        <v>5</v>
      </c>
      <c r="H40" s="128">
        <v>4</v>
      </c>
      <c r="I40" s="129">
        <v>5</v>
      </c>
      <c r="J40" s="130">
        <v>6</v>
      </c>
      <c r="K40" s="131">
        <v>7</v>
      </c>
      <c r="L40" s="132">
        <v>8</v>
      </c>
      <c r="M40" s="133">
        <v>9</v>
      </c>
      <c r="N40" s="132">
        <v>10</v>
      </c>
    </row>
    <row r="41" spans="2:14" ht="19.5" customHeight="1">
      <c r="B41" s="74">
        <v>1</v>
      </c>
      <c r="C41" s="176" t="s">
        <v>15</v>
      </c>
      <c r="D41" s="176"/>
      <c r="E41" s="58" t="s">
        <v>13</v>
      </c>
      <c r="F41" s="75">
        <f>'[2]2013 год подробная помесячн (2)'!$D$13</f>
        <v>377.028</v>
      </c>
      <c r="G41" s="76">
        <f>G42+G43+G44</f>
        <v>377.974772</v>
      </c>
      <c r="H41" s="93">
        <f aca="true" t="shared" si="8" ref="H41:N41">SUM(H42:H44)</f>
        <v>328.035</v>
      </c>
      <c r="I41" s="59">
        <f t="shared" si="8"/>
        <v>299.59000000000003</v>
      </c>
      <c r="J41" s="60">
        <f t="shared" si="8"/>
        <v>313.577</v>
      </c>
      <c r="K41" s="64">
        <f t="shared" si="8"/>
        <v>300.68</v>
      </c>
      <c r="L41" s="93">
        <f t="shared" si="8"/>
        <v>314.185</v>
      </c>
      <c r="M41" s="59">
        <f t="shared" si="8"/>
        <v>305.75653</v>
      </c>
      <c r="N41" s="93">
        <f t="shared" si="8"/>
        <v>298.18766</v>
      </c>
    </row>
    <row r="42" spans="2:14" s="5" customFormat="1" ht="19.5" customHeight="1">
      <c r="B42" s="36"/>
      <c r="C42" s="166" t="s">
        <v>8</v>
      </c>
      <c r="D42" s="167"/>
      <c r="E42" s="32" t="s">
        <v>13</v>
      </c>
      <c r="F42" s="37">
        <f>'[3]2013 год подробная помесячно'!$T$14+'[2]2013 год подробная  с 01.07'!$U$14+'[2]2013 год подробная  с 01.07'!$V$14+'[2]2013 год подробная  с 01.07'!$W$14</f>
        <v>274.623</v>
      </c>
      <c r="G42" s="139">
        <f>'[4]9 мес. 2013'!$F$14+26.529944+28.023713+31.521651</f>
        <v>290.791357</v>
      </c>
      <c r="H42" s="71">
        <v>328.035</v>
      </c>
      <c r="I42" s="52">
        <v>259.87</v>
      </c>
      <c r="J42" s="98">
        <v>313.577</v>
      </c>
      <c r="K42" s="62">
        <v>300.68</v>
      </c>
      <c r="L42" s="71">
        <v>314.185</v>
      </c>
      <c r="M42" s="62">
        <v>258.1162</v>
      </c>
      <c r="N42" s="138">
        <v>298.18766</v>
      </c>
    </row>
    <row r="43" spans="2:14" s="5" customFormat="1" ht="19.5" customHeight="1">
      <c r="B43" s="38"/>
      <c r="C43" s="168" t="s">
        <v>10</v>
      </c>
      <c r="D43" s="169"/>
      <c r="E43" s="33" t="s">
        <v>13</v>
      </c>
      <c r="F43" s="39">
        <f>'[3]2013 год подробная помесячно'!$T$15+'[2]2013 год подробная  с 01.07'!$U$15+'[2]2013 год подробная  с 01.07'!$V$15+'[2]2013 год подробная  с 01.07'!$W$15</f>
        <v>81.02799999999999</v>
      </c>
      <c r="G43" s="40">
        <f>'[4]9 мес. 2013'!$F$15+6.300661+6.797653+7.479487</f>
        <v>70.51009</v>
      </c>
      <c r="H43" s="44"/>
      <c r="I43" s="52">
        <v>39.72</v>
      </c>
      <c r="J43" s="56"/>
      <c r="K43" s="134"/>
      <c r="L43" s="134"/>
      <c r="M43" s="62">
        <v>47.64033</v>
      </c>
      <c r="N43" s="136"/>
    </row>
    <row r="44" spans="2:14" s="5" customFormat="1" ht="19.5" customHeight="1" thickBot="1">
      <c r="B44" s="41"/>
      <c r="C44" s="171" t="s">
        <v>11</v>
      </c>
      <c r="D44" s="172"/>
      <c r="E44" s="34" t="s">
        <v>13</v>
      </c>
      <c r="F44" s="42">
        <f>'[3]2013 год подробная помесячно'!$T$16+'[2]2013 год подробная  с 01.07'!$U$16+'[2]2013 год подробная  с 01.07'!$V$16+'[2]2013 год подробная  с 01.07'!$W$16</f>
        <v>21.377000000000002</v>
      </c>
      <c r="G44" s="43">
        <f>'[4]9 мес. 2013'!$F$16+1.362244+1.468939+1.51062</f>
        <v>16.673325000000002</v>
      </c>
      <c r="H44" s="45"/>
      <c r="I44" s="53"/>
      <c r="J44" s="57"/>
      <c r="K44" s="135"/>
      <c r="L44" s="135"/>
      <c r="M44" s="135"/>
      <c r="N44" s="137"/>
    </row>
    <row r="45" spans="2:7" ht="21" customHeight="1" hidden="1" thickBot="1">
      <c r="B45" s="28">
        <v>2</v>
      </c>
      <c r="C45" s="161" t="s">
        <v>16</v>
      </c>
      <c r="D45" s="161"/>
      <c r="E45" s="27" t="s">
        <v>7</v>
      </c>
      <c r="F45" s="29">
        <f>'[2]2013 год подробная помесячн (2)'!$D$20</f>
        <v>235095.6894</v>
      </c>
      <c r="G45" s="30">
        <f>G46+G47+G48</f>
        <v>210930.51218</v>
      </c>
    </row>
    <row r="46" spans="2:7" ht="18" customHeight="1" hidden="1">
      <c r="B46" s="15"/>
      <c r="C46" s="159" t="s">
        <v>8</v>
      </c>
      <c r="D46" s="160"/>
      <c r="E46" s="26" t="s">
        <v>7</v>
      </c>
      <c r="F46" s="20">
        <f>'[3]2013 год подробная  с 01.07'!$T$21+'[2]2013 год подробная  с 01.07'!$U$21+'[2]2013 год подробная  с 01.07'!$V$21+'[2]2013 год подробная  с 01.07'!$W$21</f>
        <v>153729.30915</v>
      </c>
      <c r="G46" s="22">
        <f>'[4]9 мес. 2013'!$F$21+12894.87928+13620.9257+15321.09847</f>
        <v>162245.26945</v>
      </c>
    </row>
    <row r="47" spans="2:7" ht="21" customHeight="1" hidden="1">
      <c r="B47" s="16"/>
      <c r="C47" s="182" t="s">
        <v>10</v>
      </c>
      <c r="D47" s="183"/>
      <c r="E47" s="17" t="s">
        <v>7</v>
      </c>
      <c r="F47" s="21">
        <f>'[3]2013 год подробная  с 01.07'!$T$22+'[2]2013 год подробная  с 01.07'!$U$22+'[2]2013 год подробная  с 01.07'!$V$22+'[2]2013 год подробная  с 01.07'!$W$22</f>
        <v>44900.846900000004</v>
      </c>
      <c r="G47" s="23">
        <f>'[4]9 мес. 2013'!$F$22+3062.43628+3303.99924+3635.40466</f>
        <v>39336.24338</v>
      </c>
    </row>
    <row r="48" spans="2:7" ht="23.25" customHeight="1" hidden="1" thickBot="1">
      <c r="B48" s="18"/>
      <c r="C48" s="184" t="s">
        <v>11</v>
      </c>
      <c r="D48" s="185"/>
      <c r="E48" s="19" t="s">
        <v>7</v>
      </c>
      <c r="F48" s="24">
        <f>'[3]2013 год подробная  с 01.07'!$T$24+'[2]2013 год подробная  с 01.07'!$U$24+'[2]2013 год подробная  с 01.07'!$V$24+'[2]2013 год подробная  с 01.07'!$W$24</f>
        <v>11957.653349999999</v>
      </c>
      <c r="G48" s="25">
        <f>'[4]9 мес. 2013'!$F$24+662.1187+713.9778+734.23685</f>
        <v>9348.99935</v>
      </c>
    </row>
    <row r="49" spans="2:7" ht="23.25" customHeight="1">
      <c r="B49" s="7"/>
      <c r="C49" s="14"/>
      <c r="D49" s="14"/>
      <c r="E49" s="9"/>
      <c r="F49" s="49"/>
      <c r="G49" s="50"/>
    </row>
    <row r="51" spans="2:7" ht="14.25">
      <c r="B51" s="180" t="s">
        <v>27</v>
      </c>
      <c r="C51" s="180"/>
      <c r="D51" s="180"/>
      <c r="E51" s="180"/>
      <c r="F51" s="180"/>
      <c r="G51" s="180"/>
    </row>
  </sheetData>
  <sheetProtection/>
  <mergeCells count="63">
    <mergeCell ref="K37:K39"/>
    <mergeCell ref="L37:L39"/>
    <mergeCell ref="B26:L26"/>
    <mergeCell ref="C47:D47"/>
    <mergeCell ref="C37:D39"/>
    <mergeCell ref="C48:D48"/>
    <mergeCell ref="M5:M7"/>
    <mergeCell ref="N5:N7"/>
    <mergeCell ref="C24:D24"/>
    <mergeCell ref="C25:D25"/>
    <mergeCell ref="M37:M39"/>
    <mergeCell ref="N37:N39"/>
    <mergeCell ref="B9:N9"/>
    <mergeCell ref="C41:D41"/>
    <mergeCell ref="C22:D22"/>
    <mergeCell ref="C23:D23"/>
    <mergeCell ref="B29:L29"/>
    <mergeCell ref="C21:D21"/>
    <mergeCell ref="B51:G51"/>
    <mergeCell ref="H37:H39"/>
    <mergeCell ref="G37:G38"/>
    <mergeCell ref="E37:E39"/>
    <mergeCell ref="F37:F39"/>
    <mergeCell ref="C42:D42"/>
    <mergeCell ref="C43:D43"/>
    <mergeCell ref="I37:I39"/>
    <mergeCell ref="C44:D44"/>
    <mergeCell ref="B37:B39"/>
    <mergeCell ref="C20:D20"/>
    <mergeCell ref="C30:D30"/>
    <mergeCell ref="C31:D31"/>
    <mergeCell ref="C32:D32"/>
    <mergeCell ref="C33:D33"/>
    <mergeCell ref="C13:D13"/>
    <mergeCell ref="C14:D14"/>
    <mergeCell ref="C16:D16"/>
    <mergeCell ref="C46:D46"/>
    <mergeCell ref="C45:D45"/>
    <mergeCell ref="C27:D27"/>
    <mergeCell ref="C28:D28"/>
    <mergeCell ref="C40:D40"/>
    <mergeCell ref="C34:D34"/>
    <mergeCell ref="B36:J36"/>
    <mergeCell ref="B4:L4"/>
    <mergeCell ref="F5:F7"/>
    <mergeCell ref="C12:D12"/>
    <mergeCell ref="C5:D7"/>
    <mergeCell ref="H5:H7"/>
    <mergeCell ref="K5:K7"/>
    <mergeCell ref="L5:L7"/>
    <mergeCell ref="C8:D8"/>
    <mergeCell ref="C10:D10"/>
    <mergeCell ref="C11:D11"/>
    <mergeCell ref="J37:J39"/>
    <mergeCell ref="I5:I7"/>
    <mergeCell ref="J5:J7"/>
    <mergeCell ref="E5:E7"/>
    <mergeCell ref="G5:G7"/>
    <mergeCell ref="B5:B7"/>
    <mergeCell ref="C19:D19"/>
    <mergeCell ref="C15:D15"/>
    <mergeCell ref="C18:D18"/>
    <mergeCell ref="C17:D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Олеся</cp:lastModifiedBy>
  <cp:lastPrinted>2021-02-09T06:10:06Z</cp:lastPrinted>
  <dcterms:created xsi:type="dcterms:W3CDTF">2013-02-25T06:10:27Z</dcterms:created>
  <dcterms:modified xsi:type="dcterms:W3CDTF">2021-02-25T10:29:38Z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